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2"/>
  <c r="D26" i="1" l="1"/>
  <c r="D15"/>
  <c r="D7" i="2" l="1"/>
  <c r="I30" i="1"/>
  <c r="K19"/>
  <c r="D8" i="2"/>
  <c r="J24" i="1"/>
  <c r="D6" i="2"/>
  <c r="K18" i="1"/>
  <c r="K27"/>
  <c r="K33"/>
  <c r="K32"/>
  <c r="K31"/>
  <c r="K25"/>
  <c r="K26"/>
  <c r="D33" l="1"/>
  <c r="E21"/>
  <c r="D21"/>
  <c r="J12"/>
  <c r="I12"/>
  <c r="E15"/>
  <c r="K12" l="1"/>
  <c r="F12"/>
  <c r="I24" l="1"/>
  <c r="K21"/>
  <c r="K20"/>
  <c r="K15"/>
  <c r="K14"/>
  <c r="K13"/>
  <c r="G33" l="1"/>
  <c r="G32"/>
  <c r="G31"/>
  <c r="G27"/>
  <c r="G25"/>
  <c r="G19"/>
  <c r="G20"/>
  <c r="G21"/>
  <c r="G22"/>
  <c r="G15"/>
  <c r="G16"/>
  <c r="G13"/>
  <c r="E35"/>
  <c r="D35"/>
  <c r="F15"/>
  <c r="F13"/>
  <c r="E39"/>
  <c r="G39" s="1"/>
  <c r="D39"/>
  <c r="F39" s="1"/>
  <c r="J38"/>
  <c r="I38"/>
  <c r="E38"/>
  <c r="D38"/>
  <c r="J37"/>
  <c r="I37"/>
  <c r="E37"/>
  <c r="D37"/>
  <c r="J36"/>
  <c r="I36"/>
  <c r="E36"/>
  <c r="D36"/>
  <c r="F34"/>
  <c r="F33"/>
  <c r="F32"/>
  <c r="F31"/>
  <c r="K30"/>
  <c r="F30"/>
  <c r="G28"/>
  <c r="F28"/>
  <c r="F27"/>
  <c r="F25"/>
  <c r="K24"/>
  <c r="F24"/>
  <c r="F22"/>
  <c r="F21"/>
  <c r="F20"/>
  <c r="F19"/>
  <c r="F18"/>
  <c r="K36" l="1"/>
  <c r="K37"/>
  <c r="K38"/>
  <c r="I35"/>
  <c r="G36"/>
  <c r="G38"/>
  <c r="G37"/>
  <c r="J35"/>
  <c r="K35" s="1"/>
  <c r="F38"/>
  <c r="F37"/>
  <c r="F36"/>
  <c r="F35" l="1"/>
</calcChain>
</file>

<file path=xl/sharedStrings.xml><?xml version="1.0" encoding="utf-8"?>
<sst xmlns="http://schemas.openxmlformats.org/spreadsheetml/2006/main" count="100" uniqueCount="52">
  <si>
    <t>СВЕДЕНИЯ</t>
  </si>
  <si>
    <t>№ П/П</t>
  </si>
  <si>
    <t>Направление/  муниципальная программа</t>
  </si>
  <si>
    <t>Объем расходов, тыс. руб.</t>
  </si>
  <si>
    <t>Количество показателей конечного результата (целей) муниципальных программ, подпрограмм и основных мероприятий</t>
  </si>
  <si>
    <t>Источник</t>
  </si>
  <si>
    <t>План</t>
  </si>
  <si>
    <t>Факт</t>
  </si>
  <si>
    <t>Уровень исполнения, %</t>
  </si>
  <si>
    <t>Доля фактического объема расходов в общем объеме, %</t>
  </si>
  <si>
    <t>Статус</t>
  </si>
  <si>
    <t>МП</t>
  </si>
  <si>
    <t>ПП</t>
  </si>
  <si>
    <t>Итого:</t>
  </si>
  <si>
    <t>1.</t>
  </si>
  <si>
    <t>Экономическое развитие</t>
  </si>
  <si>
    <t>Всего:</t>
  </si>
  <si>
    <t>х</t>
  </si>
  <si>
    <t>выполнено</t>
  </si>
  <si>
    <t>перевыполнено</t>
  </si>
  <si>
    <t>недостигнуто</t>
  </si>
  <si>
    <t>иные источники</t>
  </si>
  <si>
    <t xml:space="preserve">Повышение благосостояния и обеспечение благоприятных условий жизни населения </t>
  </si>
  <si>
    <t>5.</t>
  </si>
  <si>
    <t>Социальное развитие</t>
  </si>
  <si>
    <t>11.</t>
  </si>
  <si>
    <t>Управление муниципальными финансами и имуществом</t>
  </si>
  <si>
    <t>Организация условий и повышение эффективности систем жизнеобеспечения</t>
  </si>
  <si>
    <t xml:space="preserve">12. </t>
  </si>
  <si>
    <t>Повышение эффективности систем жизнеобеспечения</t>
  </si>
  <si>
    <t>ИТОГО</t>
  </si>
  <si>
    <t xml:space="preserve"> Всего</t>
  </si>
  <si>
    <t>Обеспечение высоких темпов экономического роста в МО "Усть-Канский район"</t>
  </si>
  <si>
    <t xml:space="preserve">Совершенствование государственных  механизмов управления </t>
  </si>
  <si>
    <t>РБ</t>
  </si>
  <si>
    <t>ФБ</t>
  </si>
  <si>
    <t>МБ</t>
  </si>
  <si>
    <t>Наименование параметров</t>
  </si>
  <si>
    <t>Эффективность МП</t>
  </si>
  <si>
    <t>Ранг</t>
  </si>
  <si>
    <t>I</t>
  </si>
  <si>
    <t xml:space="preserve">Приложение № 2                                       </t>
  </si>
  <si>
    <t>x</t>
  </si>
  <si>
    <t>уровень исполнения, %</t>
  </si>
  <si>
    <t>степень реализации МП</t>
  </si>
  <si>
    <t xml:space="preserve">о расходах за счет всех источников финансирования и результатах реализации муниципальных программ МО "Усть-Канский район", подпрограмм </t>
  </si>
  <si>
    <t>об эффективности реализации муниципальных программ по итогам 2016 года</t>
  </si>
  <si>
    <t>по итогам 2017 года</t>
  </si>
  <si>
    <t>Развитие экономического потенциала и предпринимательства</t>
  </si>
  <si>
    <t>удовлетворительная</t>
  </si>
  <si>
    <t>низкоэффективная</t>
  </si>
  <si>
    <t xml:space="preserve">средняя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</si>
</sst>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4" fontId="1" fillId="5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center" vertical="center" wrapText="1"/>
    </xf>
    <xf numFmtId="2" fontId="1" fillId="4" borderId="2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164" fontId="2" fillId="6" borderId="2" xfId="0" applyNumberFormat="1" applyFont="1" applyFill="1" applyBorder="1" applyAlignment="1">
      <alignment horizontal="center" vertical="center" wrapText="1"/>
    </xf>
    <xf numFmtId="2" fontId="2" fillId="6" borderId="2" xfId="0" applyNumberFormat="1" applyFont="1" applyFill="1" applyBorder="1" applyAlignment="1">
      <alignment horizontal="center" vertical="center" wrapText="1"/>
    </xf>
    <xf numFmtId="2" fontId="1" fillId="6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6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/>
    <xf numFmtId="0" fontId="3" fillId="7" borderId="0" xfId="0" applyFont="1" applyFill="1"/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2" fontId="1" fillId="3" borderId="2" xfId="0" applyNumberFormat="1" applyFont="1" applyFill="1" applyBorder="1" applyAlignment="1">
      <alignment horizontal="center" vertical="top" wrapText="1"/>
    </xf>
    <xf numFmtId="165" fontId="1" fillId="0" borderId="2" xfId="0" applyNumberFormat="1" applyFont="1" applyBorder="1" applyAlignment="1">
      <alignment horizontal="center" vertical="top" wrapText="1"/>
    </xf>
    <xf numFmtId="0" fontId="1" fillId="6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4" fontId="1" fillId="6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9"/>
  <sheetViews>
    <sheetView tabSelected="1" topLeftCell="A15" zoomScaleSheetLayoutView="100" workbookViewId="0">
      <selection activeCell="B24" sqref="B24:B28"/>
    </sheetView>
  </sheetViews>
  <sheetFormatPr defaultRowHeight="15"/>
  <cols>
    <col min="1" max="1" width="4.85546875" customWidth="1"/>
    <col min="2" max="2" width="23.7109375" customWidth="1"/>
    <col min="4" max="4" width="14.85546875" bestFit="1" customWidth="1"/>
    <col min="5" max="5" width="12.42578125" bestFit="1" customWidth="1"/>
    <col min="7" max="7" width="9.28515625" customWidth="1"/>
    <col min="8" max="8" width="17.140625" customWidth="1"/>
  </cols>
  <sheetData>
    <row r="2" spans="1:15" ht="12.75" customHeight="1"/>
    <row r="3" spans="1:15" hidden="1"/>
    <row r="4" spans="1:15" hidden="1"/>
    <row r="5" spans="1:15" ht="33.75" hidden="1" customHeight="1">
      <c r="A5" s="1"/>
      <c r="B5" s="1"/>
      <c r="C5" s="1"/>
      <c r="D5" s="2"/>
      <c r="E5" s="2"/>
      <c r="F5" s="1"/>
      <c r="G5" s="1"/>
      <c r="H5" s="1"/>
      <c r="I5" s="1"/>
      <c r="J5" s="1"/>
      <c r="K5" s="1"/>
    </row>
    <row r="6" spans="1:15" ht="15.75">
      <c r="A6" s="41" t="s">
        <v>0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5" ht="39" customHeight="1">
      <c r="A7" s="42" t="s">
        <v>45</v>
      </c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5" ht="15.75">
      <c r="A8" s="43" t="s">
        <v>47</v>
      </c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5" ht="65.25" customHeight="1">
      <c r="A9" s="44" t="s">
        <v>1</v>
      </c>
      <c r="B9" s="44" t="s">
        <v>2</v>
      </c>
      <c r="C9" s="44" t="s">
        <v>3</v>
      </c>
      <c r="D9" s="44"/>
      <c r="E9" s="44"/>
      <c r="F9" s="44"/>
      <c r="G9" s="44"/>
      <c r="H9" s="44" t="s">
        <v>4</v>
      </c>
      <c r="I9" s="44"/>
      <c r="J9" s="44"/>
      <c r="K9" s="44"/>
      <c r="L9" s="27"/>
      <c r="M9" s="27"/>
      <c r="N9" s="27"/>
      <c r="O9" s="27"/>
    </row>
    <row r="10" spans="1:15" ht="141.75">
      <c r="A10" s="44"/>
      <c r="B10" s="44"/>
      <c r="C10" s="3" t="s">
        <v>5</v>
      </c>
      <c r="D10" s="4" t="s">
        <v>6</v>
      </c>
      <c r="E10" s="4" t="s">
        <v>7</v>
      </c>
      <c r="F10" s="3" t="s">
        <v>8</v>
      </c>
      <c r="G10" s="3" t="s">
        <v>9</v>
      </c>
      <c r="H10" s="3" t="s">
        <v>10</v>
      </c>
      <c r="I10" s="3" t="s">
        <v>11</v>
      </c>
      <c r="J10" s="3" t="s">
        <v>12</v>
      </c>
      <c r="K10" s="3" t="s">
        <v>13</v>
      </c>
    </row>
    <row r="11" spans="1:15" ht="15.75">
      <c r="A11" s="46" t="s">
        <v>32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1:15" ht="15.75">
      <c r="A12" s="44" t="s">
        <v>14</v>
      </c>
      <c r="B12" s="54" t="s">
        <v>48</v>
      </c>
      <c r="C12" s="10" t="s">
        <v>16</v>
      </c>
      <c r="D12" s="11">
        <v>18888.43</v>
      </c>
      <c r="E12" s="39">
        <v>18111.86</v>
      </c>
      <c r="F12" s="11">
        <f>E12/D12*100</f>
        <v>95.888647177134374</v>
      </c>
      <c r="G12" s="10" t="s">
        <v>42</v>
      </c>
      <c r="H12" s="10" t="s">
        <v>16</v>
      </c>
      <c r="I12" s="10">
        <f>I13+I14+I15</f>
        <v>3</v>
      </c>
      <c r="J12" s="36">
        <f t="shared" ref="J12" si="0">J13+J14+J15</f>
        <v>9</v>
      </c>
      <c r="K12" s="36">
        <f>SUM(I12:J12)</f>
        <v>12</v>
      </c>
    </row>
    <row r="13" spans="1:15" ht="15.75">
      <c r="A13" s="44"/>
      <c r="B13" s="54"/>
      <c r="C13" s="3" t="s">
        <v>34</v>
      </c>
      <c r="D13" s="4">
        <v>1185.4000000000001</v>
      </c>
      <c r="E13" s="4">
        <v>1367.9</v>
      </c>
      <c r="F13" s="5">
        <f>E13/D13*100</f>
        <v>115.39564703897418</v>
      </c>
      <c r="G13" s="6">
        <f>E13/E12*100</f>
        <v>7.5525097919263953</v>
      </c>
      <c r="H13" s="3" t="s">
        <v>18</v>
      </c>
      <c r="I13" s="3">
        <v>2</v>
      </c>
      <c r="J13" s="3">
        <v>6</v>
      </c>
      <c r="K13" s="3">
        <f>SUM(I13:J13)</f>
        <v>8</v>
      </c>
    </row>
    <row r="14" spans="1:15" ht="15.75">
      <c r="A14" s="44"/>
      <c r="B14" s="54"/>
      <c r="C14" s="3" t="s">
        <v>35</v>
      </c>
      <c r="D14" s="4"/>
      <c r="E14" s="4"/>
      <c r="F14" s="5"/>
      <c r="G14" s="6"/>
      <c r="H14" s="3" t="s">
        <v>19</v>
      </c>
      <c r="I14" s="3">
        <v>1</v>
      </c>
      <c r="J14" s="3">
        <v>0</v>
      </c>
      <c r="K14" s="3">
        <f>SUM(I14:J14)</f>
        <v>1</v>
      </c>
    </row>
    <row r="15" spans="1:15" ht="15.75">
      <c r="A15" s="44"/>
      <c r="B15" s="54"/>
      <c r="C15" s="3" t="s">
        <v>36</v>
      </c>
      <c r="D15" s="4">
        <f>D12-D13</f>
        <v>17703.03</v>
      </c>
      <c r="E15" s="4">
        <f>E12-E13</f>
        <v>16743.96</v>
      </c>
      <c r="F15" s="5">
        <f t="shared" ref="F15" si="1">E15/D15*100</f>
        <v>94.582452834345304</v>
      </c>
      <c r="G15" s="6">
        <f>E15/E12*100</f>
        <v>92.447490208073603</v>
      </c>
      <c r="H15" s="47" t="s">
        <v>20</v>
      </c>
      <c r="I15" s="47">
        <v>0</v>
      </c>
      <c r="J15" s="47">
        <v>3</v>
      </c>
      <c r="K15" s="47">
        <f>SUM(I15:J15)</f>
        <v>3</v>
      </c>
    </row>
    <row r="16" spans="1:15" ht="47.25">
      <c r="A16" s="44"/>
      <c r="B16" s="54"/>
      <c r="C16" s="3" t="s">
        <v>21</v>
      </c>
      <c r="D16" s="4">
        <v>0</v>
      </c>
      <c r="E16" s="4">
        <v>0</v>
      </c>
      <c r="F16" s="5">
        <v>0</v>
      </c>
      <c r="G16" s="6">
        <f t="shared" ref="G16" si="2">E16/E15*100</f>
        <v>0</v>
      </c>
      <c r="H16" s="47"/>
      <c r="I16" s="47"/>
      <c r="J16" s="47"/>
      <c r="K16" s="47"/>
    </row>
    <row r="17" spans="1:11" ht="15.75">
      <c r="A17" s="46" t="s">
        <v>22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</row>
    <row r="18" spans="1:11" ht="15.75">
      <c r="A18" s="44" t="s">
        <v>23</v>
      </c>
      <c r="B18" s="48" t="s">
        <v>24</v>
      </c>
      <c r="C18" s="8" t="s">
        <v>16</v>
      </c>
      <c r="D18" s="9">
        <v>432677.42</v>
      </c>
      <c r="E18" s="12">
        <v>429856.4</v>
      </c>
      <c r="F18" s="12">
        <f>IF(D18&gt;0,E18/D18*100,0)</f>
        <v>99.348008500189366</v>
      </c>
      <c r="G18" s="8" t="s">
        <v>17</v>
      </c>
      <c r="H18" s="8" t="s">
        <v>16</v>
      </c>
      <c r="I18" s="8">
        <v>10</v>
      </c>
      <c r="J18" s="8">
        <v>20</v>
      </c>
      <c r="K18" s="8">
        <f>SUM(I18:J18)</f>
        <v>30</v>
      </c>
    </row>
    <row r="19" spans="1:11" ht="15.75">
      <c r="A19" s="44"/>
      <c r="B19" s="49"/>
      <c r="C19" s="3" t="s">
        <v>34</v>
      </c>
      <c r="D19" s="4">
        <v>196945</v>
      </c>
      <c r="E19" s="4">
        <v>272646</v>
      </c>
      <c r="F19" s="6">
        <f>IF(D19&gt;0,E19/D19*100,0)</f>
        <v>138.43763487268021</v>
      </c>
      <c r="G19" s="24">
        <f>E19/E18*100</f>
        <v>63.42722825576169</v>
      </c>
      <c r="H19" s="3" t="s">
        <v>18</v>
      </c>
      <c r="I19" s="3">
        <v>5</v>
      </c>
      <c r="J19" s="3">
        <v>16</v>
      </c>
      <c r="K19" s="3">
        <f>SUM(I19:J19)</f>
        <v>21</v>
      </c>
    </row>
    <row r="20" spans="1:11" ht="15.75">
      <c r="A20" s="44"/>
      <c r="B20" s="49"/>
      <c r="C20" s="3" t="s">
        <v>35</v>
      </c>
      <c r="D20" s="4">
        <v>17232.5</v>
      </c>
      <c r="E20" s="4">
        <v>3941.2</v>
      </c>
      <c r="F20" s="6">
        <f>IF(D20&gt;0,E20/D20*100,0)</f>
        <v>22.870738430291599</v>
      </c>
      <c r="G20" s="24">
        <f>E20/E18*100</f>
        <v>0.91686432957610953</v>
      </c>
      <c r="H20" s="3" t="s">
        <v>19</v>
      </c>
      <c r="I20" s="3">
        <v>2</v>
      </c>
      <c r="J20" s="3">
        <v>3</v>
      </c>
      <c r="K20" s="3">
        <f>SUM(I20:J20)</f>
        <v>5</v>
      </c>
    </row>
    <row r="21" spans="1:11" ht="15.75">
      <c r="A21" s="44"/>
      <c r="B21" s="49"/>
      <c r="C21" s="3" t="s">
        <v>36</v>
      </c>
      <c r="D21" s="4">
        <f>D18-D19-D20</f>
        <v>218499.91999999998</v>
      </c>
      <c r="E21" s="4">
        <f>E18-E19-E20</f>
        <v>153269.20000000001</v>
      </c>
      <c r="F21" s="6">
        <f>IF(D21&gt;0,E21/D21*100,0)</f>
        <v>70.146112639308996</v>
      </c>
      <c r="G21" s="24">
        <f>E21/E18*100</f>
        <v>35.655907414662202</v>
      </c>
      <c r="H21" s="47" t="s">
        <v>20</v>
      </c>
      <c r="I21" s="47">
        <v>3</v>
      </c>
      <c r="J21" s="47">
        <v>1</v>
      </c>
      <c r="K21" s="47">
        <f>SUM(I21:J21)</f>
        <v>4</v>
      </c>
    </row>
    <row r="22" spans="1:11" ht="47.25">
      <c r="A22" s="44"/>
      <c r="B22" s="50"/>
      <c r="C22" s="3" t="s">
        <v>21</v>
      </c>
      <c r="D22" s="4">
        <v>0</v>
      </c>
      <c r="E22" s="4">
        <v>0</v>
      </c>
      <c r="F22" s="6">
        <f t="shared" ref="F22" si="3">IF(D22&gt;0,E22/D22*100,0)</f>
        <v>0</v>
      </c>
      <c r="G22" s="25">
        <f t="shared" ref="G22" si="4">E22/E21*100</f>
        <v>0</v>
      </c>
      <c r="H22" s="47"/>
      <c r="I22" s="47"/>
      <c r="J22" s="47"/>
      <c r="K22" s="47"/>
    </row>
    <row r="23" spans="1:11" ht="15.75">
      <c r="A23" s="46" t="s">
        <v>33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</row>
    <row r="24" spans="1:11" ht="15.75">
      <c r="A24" s="44" t="s">
        <v>25</v>
      </c>
      <c r="B24" s="44" t="s">
        <v>26</v>
      </c>
      <c r="C24" s="13" t="s">
        <v>16</v>
      </c>
      <c r="D24" s="14">
        <v>39589</v>
      </c>
      <c r="E24" s="14">
        <v>38938.800000000003</v>
      </c>
      <c r="F24" s="15">
        <f>IF(D24&gt;0,E24/D24*100,0)</f>
        <v>98.357624592689902</v>
      </c>
      <c r="G24" s="13" t="s">
        <v>17</v>
      </c>
      <c r="H24" s="13" t="s">
        <v>16</v>
      </c>
      <c r="I24" s="13">
        <f>I25+I26+I27</f>
        <v>3</v>
      </c>
      <c r="J24" s="13">
        <f t="shared" ref="J24" si="5">J25+J26+J27</f>
        <v>8</v>
      </c>
      <c r="K24" s="13">
        <f>SUM(I24:J24)</f>
        <v>11</v>
      </c>
    </row>
    <row r="25" spans="1:11" ht="15.75">
      <c r="A25" s="44"/>
      <c r="B25" s="44"/>
      <c r="C25" s="3" t="s">
        <v>34</v>
      </c>
      <c r="D25" s="4">
        <v>5495.6</v>
      </c>
      <c r="E25" s="4">
        <v>3222</v>
      </c>
      <c r="F25" s="6">
        <f>IF(D25&gt;0,E25/D25*100,0)</f>
        <v>58.628721158745179</v>
      </c>
      <c r="G25" s="6">
        <f>E25/E24*100</f>
        <v>8.2745230977842148</v>
      </c>
      <c r="H25" s="3" t="s">
        <v>18</v>
      </c>
      <c r="I25" s="3">
        <v>1</v>
      </c>
      <c r="J25" s="3">
        <v>4</v>
      </c>
      <c r="K25" s="37">
        <f t="shared" ref="K25:K26" si="6">SUM(I25:J25)</f>
        <v>5</v>
      </c>
    </row>
    <row r="26" spans="1:11" ht="15.75">
      <c r="A26" s="44"/>
      <c r="B26" s="44"/>
      <c r="C26" s="3" t="s">
        <v>35</v>
      </c>
      <c r="D26" s="4">
        <f>D24-D25-D27</f>
        <v>1498.7000000000007</v>
      </c>
      <c r="E26" s="4">
        <v>517.9</v>
      </c>
      <c r="F26" s="6">
        <v>0</v>
      </c>
      <c r="G26" s="6">
        <v>0</v>
      </c>
      <c r="H26" s="3" t="s">
        <v>19</v>
      </c>
      <c r="I26" s="3">
        <v>0</v>
      </c>
      <c r="J26" s="3">
        <v>2</v>
      </c>
      <c r="K26" s="37">
        <f t="shared" si="6"/>
        <v>2</v>
      </c>
    </row>
    <row r="27" spans="1:11" ht="15.75">
      <c r="A27" s="44"/>
      <c r="B27" s="44"/>
      <c r="C27" s="3" t="s">
        <v>36</v>
      </c>
      <c r="D27" s="4">
        <v>32594.7</v>
      </c>
      <c r="E27" s="4">
        <v>35198.9</v>
      </c>
      <c r="F27" s="6">
        <f t="shared" ref="F27:F28" si="7">IF(D27&gt;0,E27/D27*100,0)</f>
        <v>107.98964248788914</v>
      </c>
      <c r="G27" s="6">
        <f>E27/E24*100</f>
        <v>90.395441051085285</v>
      </c>
      <c r="H27" s="47" t="s">
        <v>20</v>
      </c>
      <c r="I27" s="47">
        <v>2</v>
      </c>
      <c r="J27" s="47">
        <v>2</v>
      </c>
      <c r="K27" s="47">
        <f>SUM(I27:J27)</f>
        <v>4</v>
      </c>
    </row>
    <row r="28" spans="1:11" ht="47.25">
      <c r="A28" s="44"/>
      <c r="B28" s="44"/>
      <c r="C28" s="3" t="s">
        <v>21</v>
      </c>
      <c r="D28" s="4">
        <v>0</v>
      </c>
      <c r="E28" s="4">
        <v>0</v>
      </c>
      <c r="F28" s="6">
        <f t="shared" si="7"/>
        <v>0</v>
      </c>
      <c r="G28" s="6">
        <f t="shared" ref="G28" si="8">E28/$E$20*100</f>
        <v>0</v>
      </c>
      <c r="H28" s="47"/>
      <c r="I28" s="47"/>
      <c r="J28" s="47"/>
      <c r="K28" s="47"/>
    </row>
    <row r="29" spans="1:11" ht="15.75">
      <c r="A29" s="45" t="s">
        <v>27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</row>
    <row r="30" spans="1:11" ht="15.75">
      <c r="A30" s="44" t="s">
        <v>28</v>
      </c>
      <c r="B30" s="44" t="s">
        <v>29</v>
      </c>
      <c r="C30" s="16" t="s">
        <v>16</v>
      </c>
      <c r="D30" s="17">
        <v>43965.81</v>
      </c>
      <c r="E30" s="18">
        <v>38145.64</v>
      </c>
      <c r="F30" s="19">
        <f>IF(D30&gt;0,E30/D30*100,0)</f>
        <v>86.762054423653296</v>
      </c>
      <c r="G30" s="16" t="s">
        <v>17</v>
      </c>
      <c r="H30" s="16" t="s">
        <v>16</v>
      </c>
      <c r="I30" s="16">
        <f>I31+I32+I33</f>
        <v>10</v>
      </c>
      <c r="J30" s="16">
        <v>18</v>
      </c>
      <c r="K30" s="16">
        <f>SUM(I30:J30)</f>
        <v>28</v>
      </c>
    </row>
    <row r="31" spans="1:11" ht="15.75">
      <c r="A31" s="44"/>
      <c r="B31" s="44"/>
      <c r="C31" s="3" t="s">
        <v>34</v>
      </c>
      <c r="D31" s="7">
        <v>10044.200000000001</v>
      </c>
      <c r="E31" s="7">
        <v>8398.1</v>
      </c>
      <c r="F31" s="6">
        <f>IF(D31&gt;0,E31/D31*100,0)</f>
        <v>83.611437446486519</v>
      </c>
      <c r="G31" s="6">
        <f>E31/E30*100</f>
        <v>22.015884384165531</v>
      </c>
      <c r="H31" s="3" t="s">
        <v>18</v>
      </c>
      <c r="I31" s="3">
        <v>6</v>
      </c>
      <c r="J31" s="3">
        <v>16</v>
      </c>
      <c r="K31" s="3">
        <f>SUM(I31:J31)</f>
        <v>22</v>
      </c>
    </row>
    <row r="32" spans="1:11" ht="15.75">
      <c r="A32" s="44"/>
      <c r="B32" s="44"/>
      <c r="C32" s="3" t="s">
        <v>35</v>
      </c>
      <c r="D32" s="7">
        <v>18793</v>
      </c>
      <c r="E32" s="4">
        <v>0</v>
      </c>
      <c r="F32" s="6">
        <f t="shared" ref="F32:F34" si="9">IF(D32&gt;0,E32/D32*100,0)</f>
        <v>0</v>
      </c>
      <c r="G32" s="6">
        <f>E32/E30*100</f>
        <v>0</v>
      </c>
      <c r="H32" s="3" t="s">
        <v>19</v>
      </c>
      <c r="I32" s="3">
        <v>1</v>
      </c>
      <c r="J32" s="3">
        <v>2</v>
      </c>
      <c r="K32" s="3">
        <f>SUM(I32:J32)</f>
        <v>3</v>
      </c>
    </row>
    <row r="33" spans="1:11" ht="15.75">
      <c r="A33" s="44"/>
      <c r="B33" s="44"/>
      <c r="C33" s="3" t="s">
        <v>36</v>
      </c>
      <c r="D33" s="7">
        <f>D30-D31-D32</f>
        <v>15128.61</v>
      </c>
      <c r="E33" s="7">
        <v>29747.5</v>
      </c>
      <c r="F33" s="6">
        <f t="shared" si="9"/>
        <v>196.63075457692412</v>
      </c>
      <c r="G33" s="6">
        <f>E33/E30*100</f>
        <v>77.984010754571159</v>
      </c>
      <c r="H33" s="47" t="s">
        <v>20</v>
      </c>
      <c r="I33" s="47">
        <v>3</v>
      </c>
      <c r="J33" s="47">
        <v>0</v>
      </c>
      <c r="K33" s="47">
        <f>SUM(I33:J33)</f>
        <v>3</v>
      </c>
    </row>
    <row r="34" spans="1:11" ht="47.25">
      <c r="A34" s="44"/>
      <c r="B34" s="44"/>
      <c r="C34" s="3" t="s">
        <v>21</v>
      </c>
      <c r="D34" s="4">
        <v>0</v>
      </c>
      <c r="E34" s="4">
        <v>0</v>
      </c>
      <c r="F34" s="6">
        <f t="shared" si="9"/>
        <v>0</v>
      </c>
      <c r="G34" s="6">
        <v>0</v>
      </c>
      <c r="H34" s="47"/>
      <c r="I34" s="47"/>
      <c r="J34" s="47"/>
      <c r="K34" s="47"/>
    </row>
    <row r="35" spans="1:11" ht="15.75">
      <c r="A35" s="52" t="s">
        <v>30</v>
      </c>
      <c r="B35" s="52"/>
      <c r="C35" s="20" t="s">
        <v>31</v>
      </c>
      <c r="D35" s="21">
        <f>D12+D18+D24+D30</f>
        <v>535120.65999999992</v>
      </c>
      <c r="E35" s="21">
        <f>E12+E18+E24+E30</f>
        <v>525052.69999999995</v>
      </c>
      <c r="F35" s="22">
        <f>IF(D35&gt;0,E35/D35*100,0)</f>
        <v>98.118562643423274</v>
      </c>
      <c r="G35" s="20" t="s">
        <v>17</v>
      </c>
      <c r="H35" s="20" t="s">
        <v>16</v>
      </c>
      <c r="I35" s="20">
        <f>I36+I37+I38</f>
        <v>26</v>
      </c>
      <c r="J35" s="20">
        <f>J36+J37+J38</f>
        <v>55</v>
      </c>
      <c r="K35" s="20">
        <f>SUM(I35:J35)</f>
        <v>81</v>
      </c>
    </row>
    <row r="36" spans="1:11" ht="15.75">
      <c r="A36" s="52"/>
      <c r="B36" s="52"/>
      <c r="C36" s="10" t="s">
        <v>34</v>
      </c>
      <c r="D36" s="11">
        <f>D13+D19+D25+D31</f>
        <v>213670.2</v>
      </c>
      <c r="E36" s="11">
        <f>E13+E19+E25+E31</f>
        <v>285634</v>
      </c>
      <c r="F36" s="23">
        <f t="shared" ref="F36:F39" si="10">IF(D36&gt;0,E36/D36*100,0)</f>
        <v>133.67984866396904</v>
      </c>
      <c r="G36" s="23">
        <f>E36/E35*100</f>
        <v>54.401015364743387</v>
      </c>
      <c r="H36" s="10" t="s">
        <v>18</v>
      </c>
      <c r="I36" s="10">
        <f>I13+I19+I25+I31</f>
        <v>14</v>
      </c>
      <c r="J36" s="10">
        <f t="shared" ref="J36:J38" si="11">J13+J19+J25+J31</f>
        <v>42</v>
      </c>
      <c r="K36" s="38">
        <f t="shared" ref="K36:K37" si="12">SUM(I36:J36)</f>
        <v>56</v>
      </c>
    </row>
    <row r="37" spans="1:11" ht="15.75">
      <c r="A37" s="52"/>
      <c r="B37" s="52"/>
      <c r="C37" s="10" t="s">
        <v>35</v>
      </c>
      <c r="D37" s="11">
        <f>D14+D20+D26+D32</f>
        <v>37524.199999999997</v>
      </c>
      <c r="E37" s="11">
        <f t="shared" ref="E37:E39" si="13">E14+E20+E26+E32</f>
        <v>4459.0999999999995</v>
      </c>
      <c r="F37" s="23">
        <f t="shared" si="10"/>
        <v>11.883264666535196</v>
      </c>
      <c r="G37" s="23">
        <f>E37/E35*100</f>
        <v>0.84926713070897442</v>
      </c>
      <c r="H37" s="10" t="s">
        <v>19</v>
      </c>
      <c r="I37" s="10">
        <f>I14+I20+I26+I32</f>
        <v>4</v>
      </c>
      <c r="J37" s="10">
        <f t="shared" si="11"/>
        <v>7</v>
      </c>
      <c r="K37" s="38">
        <f t="shared" si="12"/>
        <v>11</v>
      </c>
    </row>
    <row r="38" spans="1:11" ht="15.75">
      <c r="A38" s="52"/>
      <c r="B38" s="52"/>
      <c r="C38" s="10" t="s">
        <v>36</v>
      </c>
      <c r="D38" s="11">
        <f>D15+D21+D27+D33</f>
        <v>283926.25999999995</v>
      </c>
      <c r="E38" s="11">
        <f t="shared" si="13"/>
        <v>234959.56</v>
      </c>
      <c r="F38" s="23">
        <f t="shared" si="10"/>
        <v>82.753726266813104</v>
      </c>
      <c r="G38" s="26">
        <f>E38/E35*100</f>
        <v>44.749709886264753</v>
      </c>
      <c r="H38" s="53" t="s">
        <v>20</v>
      </c>
      <c r="I38" s="53">
        <f>I15+I21+I27+I33</f>
        <v>8</v>
      </c>
      <c r="J38" s="53">
        <f t="shared" si="11"/>
        <v>6</v>
      </c>
      <c r="K38" s="51">
        <f>SUM(I38:J38)</f>
        <v>14</v>
      </c>
    </row>
    <row r="39" spans="1:11" ht="47.25">
      <c r="A39" s="52"/>
      <c r="B39" s="52"/>
      <c r="C39" s="10" t="s">
        <v>21</v>
      </c>
      <c r="D39" s="11">
        <f>D16+D22+D28+D34</f>
        <v>0</v>
      </c>
      <c r="E39" s="11">
        <f t="shared" si="13"/>
        <v>0</v>
      </c>
      <c r="F39" s="23">
        <f t="shared" si="10"/>
        <v>0</v>
      </c>
      <c r="G39" s="23">
        <f t="shared" ref="G39" si="14">E39/$E$31*100</f>
        <v>0</v>
      </c>
      <c r="H39" s="53"/>
      <c r="I39" s="53"/>
      <c r="J39" s="53"/>
      <c r="K39" s="51"/>
    </row>
  </sheetData>
  <mergeCells count="40">
    <mergeCell ref="K15:K16"/>
    <mergeCell ref="A11:K11"/>
    <mergeCell ref="A12:A16"/>
    <mergeCell ref="J27:J28"/>
    <mergeCell ref="B12:B16"/>
    <mergeCell ref="H15:H16"/>
    <mergeCell ref="I15:I16"/>
    <mergeCell ref="J15:J16"/>
    <mergeCell ref="K38:K39"/>
    <mergeCell ref="B30:B34"/>
    <mergeCell ref="H33:H34"/>
    <mergeCell ref="I33:I34"/>
    <mergeCell ref="J33:J34"/>
    <mergeCell ref="K33:K34"/>
    <mergeCell ref="A35:B39"/>
    <mergeCell ref="H38:H39"/>
    <mergeCell ref="I38:I39"/>
    <mergeCell ref="J38:J39"/>
    <mergeCell ref="A29:K29"/>
    <mergeCell ref="A30:A34"/>
    <mergeCell ref="A23:K23"/>
    <mergeCell ref="A24:A28"/>
    <mergeCell ref="A17:K17"/>
    <mergeCell ref="A18:A22"/>
    <mergeCell ref="K27:K28"/>
    <mergeCell ref="B18:B22"/>
    <mergeCell ref="H21:H22"/>
    <mergeCell ref="I21:I22"/>
    <mergeCell ref="J21:J22"/>
    <mergeCell ref="K21:K22"/>
    <mergeCell ref="B24:B28"/>
    <mergeCell ref="H27:H28"/>
    <mergeCell ref="I27:I28"/>
    <mergeCell ref="A6:K6"/>
    <mergeCell ref="A7:K7"/>
    <mergeCell ref="A8:K8"/>
    <mergeCell ref="A9:A10"/>
    <mergeCell ref="B9:B10"/>
    <mergeCell ref="C9:G9"/>
    <mergeCell ref="H9:K9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9"/>
  <sheetViews>
    <sheetView workbookViewId="0">
      <selection activeCell="F9" sqref="F9"/>
    </sheetView>
  </sheetViews>
  <sheetFormatPr defaultRowHeight="15"/>
  <cols>
    <col min="1" max="1" width="35.42578125" customWidth="1"/>
    <col min="2" max="2" width="13.28515625" customWidth="1"/>
    <col min="3" max="3" width="15" customWidth="1"/>
    <col min="4" max="4" width="16.85546875" customWidth="1"/>
    <col min="6" max="6" width="25.85546875" customWidth="1"/>
  </cols>
  <sheetData>
    <row r="2" spans="1:6" ht="33.75" customHeight="1">
      <c r="A2" s="28"/>
      <c r="B2" s="28"/>
      <c r="C2" s="29"/>
      <c r="D2" s="28"/>
      <c r="E2" s="55" t="s">
        <v>41</v>
      </c>
      <c r="F2" s="55"/>
    </row>
    <row r="3" spans="1:6" ht="15.75">
      <c r="A3" s="56" t="s">
        <v>0</v>
      </c>
      <c r="B3" s="56"/>
      <c r="C3" s="56"/>
      <c r="D3" s="56"/>
      <c r="E3" s="56"/>
      <c r="F3" s="56"/>
    </row>
    <row r="4" spans="1:6" ht="15.75">
      <c r="A4" s="57" t="s">
        <v>46</v>
      </c>
      <c r="B4" s="57"/>
      <c r="C4" s="57"/>
      <c r="D4" s="57"/>
      <c r="E4" s="57"/>
      <c r="F4" s="57"/>
    </row>
    <row r="5" spans="1:6" ht="47.25">
      <c r="A5" s="30" t="s">
        <v>37</v>
      </c>
      <c r="B5" s="31" t="s">
        <v>44</v>
      </c>
      <c r="C5" s="32" t="s">
        <v>43</v>
      </c>
      <c r="D5" s="31" t="s">
        <v>38</v>
      </c>
      <c r="E5" s="31" t="s">
        <v>39</v>
      </c>
      <c r="F5" s="31" t="s">
        <v>10</v>
      </c>
    </row>
    <row r="6" spans="1:6" ht="15.75">
      <c r="A6" s="30" t="s">
        <v>15</v>
      </c>
      <c r="B6" s="33">
        <v>0.67</v>
      </c>
      <c r="C6" s="34">
        <v>95.9</v>
      </c>
      <c r="D6" s="40">
        <f>B6/0.96</f>
        <v>0.69791666666666674</v>
      </c>
      <c r="E6" s="31" t="s">
        <v>40</v>
      </c>
      <c r="F6" s="30" t="s">
        <v>50</v>
      </c>
    </row>
    <row r="7" spans="1:6" ht="15.75">
      <c r="A7" s="30" t="s">
        <v>24</v>
      </c>
      <c r="B7" s="35">
        <v>0.9</v>
      </c>
      <c r="C7" s="34">
        <v>100</v>
      </c>
      <c r="D7" s="40">
        <f>B7/C7*100</f>
        <v>0.90000000000000013</v>
      </c>
      <c r="E7" s="31" t="s">
        <v>40</v>
      </c>
      <c r="F7" s="30" t="s">
        <v>51</v>
      </c>
    </row>
    <row r="8" spans="1:6" ht="31.5">
      <c r="A8" s="30" t="s">
        <v>26</v>
      </c>
      <c r="B8" s="33">
        <v>0.79</v>
      </c>
      <c r="C8" s="34">
        <v>98.36</v>
      </c>
      <c r="D8" s="40">
        <f>B8/0.9836</f>
        <v>0.80317202114680764</v>
      </c>
      <c r="E8" s="33" t="s">
        <v>40</v>
      </c>
      <c r="F8" s="30" t="s">
        <v>49</v>
      </c>
    </row>
    <row r="9" spans="1:6" ht="31.5">
      <c r="A9" s="30" t="s">
        <v>29</v>
      </c>
      <c r="B9" s="35">
        <v>0.8</v>
      </c>
      <c r="C9" s="34">
        <v>86.76</v>
      </c>
      <c r="D9" s="40">
        <f>B9/C9*100</f>
        <v>0.92208390963577691</v>
      </c>
      <c r="E9" s="31" t="s">
        <v>40</v>
      </c>
      <c r="F9" s="30" t="s">
        <v>51</v>
      </c>
    </row>
  </sheetData>
  <mergeCells count="3">
    <mergeCell ref="E2:F2"/>
    <mergeCell ref="A3:F3"/>
    <mergeCell ref="A4:F4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2018-10-08T05:03:14Z</dcterms:modified>
</cp:coreProperties>
</file>